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\Documents\Multi Sports Club\accounts invoices etc\accounts reports 24 25\"/>
    </mc:Choice>
  </mc:AlternateContent>
  <xr:revisionPtr revIDLastSave="0" documentId="8_{35723758-54BB-4E78-B7EB-D3217A92219E}" xr6:coauthVersionLast="47" xr6:coauthVersionMax="47" xr10:uidLastSave="{00000000-0000-0000-0000-000000000000}"/>
  <bookViews>
    <workbookView xWindow="-120" yWindow="-120" windowWidth="29040" windowHeight="15720" xr2:uid="{71B59B6E-E080-42C9-A149-18F28076F6A0}"/>
  </bookViews>
  <sheets>
    <sheet name="AGM report (2)" sheetId="1" r:id="rId1"/>
  </sheets>
  <externalReferences>
    <externalReference r:id="rId2"/>
  </externalReferences>
  <definedNames>
    <definedName name="current_members_oct_14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J5" i="1" s="1"/>
  <c r="D5" i="1"/>
  <c r="D70" i="1" s="1"/>
  <c r="E74" i="1" s="1"/>
  <c r="G5" i="1"/>
  <c r="D8" i="1"/>
  <c r="D9" i="1"/>
  <c r="B10" i="1"/>
  <c r="C11" i="1"/>
  <c r="E11" i="1"/>
  <c r="G11" i="1"/>
  <c r="H11" i="1"/>
  <c r="I11" i="1"/>
  <c r="J11" i="1"/>
  <c r="B13" i="1"/>
  <c r="D14" i="1"/>
  <c r="I13" i="1" s="1"/>
  <c r="D15" i="1"/>
  <c r="D16" i="1"/>
  <c r="C17" i="1"/>
  <c r="E17" i="1"/>
  <c r="H17" i="1" s="1"/>
  <c r="I17" i="1" s="1"/>
  <c r="G17" i="1"/>
  <c r="J17" i="1"/>
  <c r="D19" i="1"/>
  <c r="E23" i="1" s="1"/>
  <c r="D20" i="1"/>
  <c r="D21" i="1"/>
  <c r="B22" i="1"/>
  <c r="C23" i="1"/>
  <c r="F23" i="1"/>
  <c r="G23" i="1"/>
  <c r="B25" i="1"/>
  <c r="D25" i="1"/>
  <c r="D26" i="1"/>
  <c r="B27" i="1"/>
  <c r="B28" i="1"/>
  <c r="D28" i="1"/>
  <c r="C29" i="1"/>
  <c r="E29" i="1"/>
  <c r="G29" i="1"/>
  <c r="I29" i="1" s="1"/>
  <c r="H29" i="1"/>
  <c r="J29" i="1"/>
  <c r="B31" i="1"/>
  <c r="C33" i="1" s="1"/>
  <c r="D31" i="1"/>
  <c r="E33" i="1" s="1"/>
  <c r="H33" i="1" s="1"/>
  <c r="D32" i="1"/>
  <c r="B35" i="1"/>
  <c r="B36" i="1"/>
  <c r="B37" i="1"/>
  <c r="B38" i="1"/>
  <c r="B39" i="1"/>
  <c r="D39" i="1"/>
  <c r="E60" i="1" s="1"/>
  <c r="H60" i="1" s="1"/>
  <c r="B40" i="1"/>
  <c r="D40" i="1"/>
  <c r="B41" i="1"/>
  <c r="D41" i="1"/>
  <c r="B42" i="1"/>
  <c r="D42" i="1"/>
  <c r="B43" i="1"/>
  <c r="D43" i="1"/>
  <c r="B44" i="1"/>
  <c r="B45" i="1"/>
  <c r="D45" i="1"/>
  <c r="B46" i="1"/>
  <c r="D46" i="1"/>
  <c r="B47" i="1"/>
  <c r="D47" i="1"/>
  <c r="B48" i="1"/>
  <c r="D48" i="1"/>
  <c r="B49" i="1"/>
  <c r="B50" i="1"/>
  <c r="B51" i="1"/>
  <c r="D51" i="1"/>
  <c r="B52" i="1"/>
  <c r="D52" i="1"/>
  <c r="B53" i="1"/>
  <c r="D53" i="1"/>
  <c r="B54" i="1"/>
  <c r="D54" i="1"/>
  <c r="B55" i="1"/>
  <c r="D55" i="1"/>
  <c r="B56" i="1"/>
  <c r="D56" i="1"/>
  <c r="B57" i="1"/>
  <c r="D57" i="1"/>
  <c r="B58" i="1"/>
  <c r="D59" i="1"/>
  <c r="C60" i="1"/>
  <c r="G60" i="1" s="1"/>
  <c r="D62" i="1"/>
  <c r="D63" i="1"/>
  <c r="D64" i="1"/>
  <c r="D65" i="1"/>
  <c r="D66" i="1"/>
  <c r="D67" i="1"/>
  <c r="B68" i="1"/>
  <c r="C69" i="1"/>
  <c r="E69" i="1"/>
  <c r="G69" i="1"/>
  <c r="H69" i="1"/>
  <c r="I69" i="1"/>
  <c r="F71" i="1"/>
  <c r="D73" i="1"/>
  <c r="D74" i="1"/>
  <c r="D75" i="1"/>
  <c r="I72" i="1" s="1"/>
  <c r="J75" i="1"/>
  <c r="H23" i="1" l="1"/>
  <c r="I23" i="1" s="1"/>
  <c r="J23" i="1"/>
  <c r="G33" i="1"/>
  <c r="I33" i="1" s="1"/>
  <c r="J33" i="1"/>
  <c r="I60" i="1"/>
  <c r="G71" i="1"/>
  <c r="B70" i="1"/>
  <c r="J60" i="1"/>
  <c r="C6" i="1"/>
  <c r="C70" i="1" s="1"/>
  <c r="H5" i="1"/>
  <c r="H71" i="1" l="1"/>
  <c r="I5" i="1"/>
  <c r="I71" i="1" s="1"/>
  <c r="I73" i="1" s="1"/>
  <c r="I75" i="1" s="1"/>
  <c r="E73" i="1"/>
  <c r="J7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perrin</author>
  </authors>
  <commentList>
    <comment ref="A39" authorId="0" shapeId="0" xr:uid="{CB86EAA5-D6A7-4AD3-9ED3-029164114D41}">
      <text>
        <r>
          <rPr>
            <b/>
            <sz val="9"/>
            <color indexed="81"/>
            <rFont val="Tahoma"/>
            <family val="2"/>
          </rPr>
          <t>susan perrin:</t>
        </r>
        <r>
          <rPr>
            <sz val="9"/>
            <color indexed="81"/>
            <rFont val="Tahoma"/>
            <family val="2"/>
          </rPr>
          <t xml:space="preserve">
purchased 2023/4
</t>
        </r>
      </text>
    </comment>
    <comment ref="J75" authorId="0" shapeId="0" xr:uid="{29BCB579-A6FD-48C2-9164-E0B0CE974AD4}">
      <text>
        <r>
          <rPr>
            <b/>
            <sz val="9"/>
            <color indexed="81"/>
            <rFont val="Tahoma"/>
            <family val="2"/>
          </rPr>
          <t>susan perrin:</t>
        </r>
        <r>
          <rPr>
            <sz val="9"/>
            <color indexed="81"/>
            <rFont val="Tahoma"/>
            <family val="2"/>
          </rPr>
          <t xml:space="preserve">
income - expenditure in ledgers
</t>
        </r>
      </text>
    </comment>
  </commentList>
</comments>
</file>

<file path=xl/sharedStrings.xml><?xml version="1.0" encoding="utf-8"?>
<sst xmlns="http://schemas.openxmlformats.org/spreadsheetml/2006/main" count="82" uniqueCount="73">
  <si>
    <t>Closing balances 31 March 2025</t>
  </si>
  <si>
    <t>Grant ring fenced</t>
  </si>
  <si>
    <t>Expenditure</t>
  </si>
  <si>
    <t>Income</t>
  </si>
  <si>
    <t>Opening balance 1 April 2023</t>
  </si>
  <si>
    <t>GRAND TOTAL</t>
  </si>
  <si>
    <t>TOTALS</t>
  </si>
  <si>
    <t>Bank Interest</t>
  </si>
  <si>
    <t>insurance</t>
  </si>
  <si>
    <t>Community First membership</t>
  </si>
  <si>
    <t>publicity costs</t>
  </si>
  <si>
    <t>Internet</t>
  </si>
  <si>
    <t>Royal mencap membership</t>
  </si>
  <si>
    <t>Postage,phone calls, admin, Stationery etc</t>
  </si>
  <si>
    <t>ADMIN COSTS</t>
  </si>
  <si>
    <t>Collection box &amp; leaflet holders</t>
  </si>
  <si>
    <t>questionnaire prize draw free session</t>
  </si>
  <si>
    <t>Chloe gift</t>
  </si>
  <si>
    <t>Amy baby gift</t>
  </si>
  <si>
    <t>Leah wedding gift</t>
  </si>
  <si>
    <t>Joseph</t>
  </si>
  <si>
    <t>Take that experience</t>
  </si>
  <si>
    <t>Elf</t>
  </si>
  <si>
    <t>wind in the willows</t>
  </si>
  <si>
    <t>Brenda and Jim regular donation</t>
  </si>
  <si>
    <t>Matthew's run</t>
  </si>
  <si>
    <t>Bowling March 2025</t>
  </si>
  <si>
    <t>Bowling jan 2025</t>
  </si>
  <si>
    <t>Friends of QE2 closure</t>
  </si>
  <si>
    <t>Jack &amp; beanstalk</t>
  </si>
  <si>
    <t>Benevity</t>
  </si>
  <si>
    <t>Sponsored walk with QE2</t>
  </si>
  <si>
    <t>Aladdin</t>
  </si>
  <si>
    <t>Madagascar</t>
  </si>
  <si>
    <t>101 Dalmatians</t>
  </si>
  <si>
    <t>Chitty Chitty Bang Bang tickets</t>
  </si>
  <si>
    <t>Membership donations 2024</t>
  </si>
  <si>
    <t>MEMBERSHIP DONATIONS 2025</t>
  </si>
  <si>
    <t>Sale of bats and balls</t>
  </si>
  <si>
    <t>Easy Fundraising</t>
  </si>
  <si>
    <t>FUNDRAISING/SOCIAL EVENTS</t>
  </si>
  <si>
    <t>licence</t>
  </si>
  <si>
    <t>Saturday dance</t>
  </si>
  <si>
    <t>ZOOM SATURDAY DANCE</t>
  </si>
  <si>
    <t>refreshments</t>
  </si>
  <si>
    <t>attendance fees</t>
  </si>
  <si>
    <t>venue hire</t>
  </si>
  <si>
    <t>materials</t>
  </si>
  <si>
    <t>SATURDAY CRAFTS</t>
  </si>
  <si>
    <t>fees</t>
  </si>
  <si>
    <t>Dance Tutor</t>
  </si>
  <si>
    <t>equipment</t>
  </si>
  <si>
    <t>Hire of hall</t>
  </si>
  <si>
    <t>COMPASS DANCE GROUP MONDAYS</t>
  </si>
  <si>
    <t>M Sports equipment</t>
  </si>
  <si>
    <t>Venue fees - Thursday</t>
  </si>
  <si>
    <t>Coaching costs Thursday</t>
  </si>
  <si>
    <t>Fees thursdays</t>
  </si>
  <si>
    <t>MULTI SPORTS</t>
  </si>
  <si>
    <t>Friday football Fees</t>
  </si>
  <si>
    <t>Friday football Coach</t>
  </si>
  <si>
    <t>Friday football Venue hire</t>
  </si>
  <si>
    <t>FOOTBALL</t>
  </si>
  <si>
    <t>Aquafit instructor/lifeguard/travel expenses</t>
  </si>
  <si>
    <t>Weekly fees</t>
  </si>
  <si>
    <t>AQUAFIT</t>
  </si>
  <si>
    <t>inc and exp</t>
  </si>
  <si>
    <t>Balance</t>
  </si>
  <si>
    <t xml:space="preserve"> expenditure</t>
  </si>
  <si>
    <t xml:space="preserve"> income</t>
  </si>
  <si>
    <t>Budget allocated</t>
  </si>
  <si>
    <t xml:space="preserve"> </t>
  </si>
  <si>
    <t>Income and Expenditure Account 1 April 2024 to 31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</si>
</sst>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1F18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06">
    <xf numFmtId="0" fontId="0" fillId="0" borderId="0" xfId="0"/>
    <xf numFmtId="0" fontId="4" fillId="0" borderId="0" xfId="0" applyFont="1"/>
    <xf numFmtId="164" fontId="4" fillId="0" borderId="0" xfId="0" applyNumberFormat="1" applyFont="1"/>
    <xf numFmtId="164" fontId="4" fillId="0" borderId="1" xfId="0" applyNumberFormat="1" applyFont="1" applyBorder="1"/>
    <xf numFmtId="0" fontId="1" fillId="11" borderId="1" xfId="6" applyFill="1" applyBorder="1"/>
    <xf numFmtId="40" fontId="4" fillId="0" borderId="0" xfId="1" applyNumberFormat="1" applyFont="1"/>
    <xf numFmtId="164" fontId="4" fillId="0" borderId="2" xfId="0" applyNumberFormat="1" applyFont="1" applyBorder="1"/>
    <xf numFmtId="164" fontId="4" fillId="0" borderId="3" xfId="0" applyNumberFormat="1" applyFont="1" applyBorder="1"/>
    <xf numFmtId="0" fontId="0" fillId="0" borderId="4" xfId="0" applyBorder="1"/>
    <xf numFmtId="0" fontId="4" fillId="0" borderId="0" xfId="0" applyFont="1" applyAlignment="1">
      <alignment horizontal="center"/>
    </xf>
    <xf numFmtId="164" fontId="4" fillId="0" borderId="5" xfId="0" applyNumberFormat="1" applyFont="1" applyBorder="1"/>
    <xf numFmtId="164" fontId="4" fillId="0" borderId="6" xfId="0" applyNumberFormat="1" applyFont="1" applyBorder="1"/>
    <xf numFmtId="0" fontId="0" fillId="0" borderId="7" xfId="0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0" fontId="4" fillId="0" borderId="6" xfId="0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164" fontId="4" fillId="0" borderId="12" xfId="0" applyNumberFormat="1" applyFont="1" applyBorder="1"/>
    <xf numFmtId="164" fontId="5" fillId="0" borderId="0" xfId="2" applyNumberFormat="1" applyFont="1" applyFill="1" applyAlignment="1">
      <alignment wrapText="1"/>
    </xf>
    <xf numFmtId="164" fontId="6" fillId="0" borderId="6" xfId="0" applyNumberFormat="1" applyFont="1" applyBorder="1"/>
    <xf numFmtId="164" fontId="6" fillId="0" borderId="10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11" borderId="0" xfId="0" applyNumberFormat="1" applyFont="1" applyFill="1"/>
    <xf numFmtId="0" fontId="6" fillId="0" borderId="0" xfId="0" applyFont="1"/>
    <xf numFmtId="164" fontId="3" fillId="11" borderId="10" xfId="10" applyNumberFormat="1" applyFont="1" applyFill="1" applyBorder="1"/>
    <xf numFmtId="0" fontId="6" fillId="0" borderId="6" xfId="0" applyFont="1" applyBorder="1"/>
    <xf numFmtId="0" fontId="6" fillId="11" borderId="0" xfId="0" applyFont="1" applyFill="1"/>
    <xf numFmtId="164" fontId="7" fillId="2" borderId="6" xfId="2" applyNumberFormat="1" applyFont="1" applyBorder="1"/>
    <xf numFmtId="164" fontId="6" fillId="11" borderId="10" xfId="0" applyNumberFormat="1" applyFont="1" applyFill="1" applyBorder="1"/>
    <xf numFmtId="164" fontId="3" fillId="11" borderId="6" xfId="10" applyNumberFormat="1" applyFont="1" applyFill="1" applyBorder="1"/>
    <xf numFmtId="0" fontId="3" fillId="11" borderId="6" xfId="10" applyFont="1" applyFill="1" applyBorder="1" applyAlignment="1">
      <alignment horizontal="left"/>
    </xf>
    <xf numFmtId="0" fontId="4" fillId="11" borderId="6" xfId="0" applyFont="1" applyFill="1" applyBorder="1"/>
    <xf numFmtId="164" fontId="1" fillId="12" borderId="6" xfId="10" applyNumberFormat="1" applyFill="1" applyBorder="1"/>
    <xf numFmtId="0" fontId="1" fillId="12" borderId="6" xfId="10" applyFill="1" applyBorder="1" applyAlignment="1">
      <alignment horizontal="left" indent="1"/>
    </xf>
    <xf numFmtId="164" fontId="0" fillId="12" borderId="6" xfId="10" applyNumberFormat="1" applyFont="1" applyFill="1" applyBorder="1"/>
    <xf numFmtId="0" fontId="4" fillId="0" borderId="10" xfId="0" applyFont="1" applyBorder="1"/>
    <xf numFmtId="0" fontId="0" fillId="12" borderId="6" xfId="10" applyFont="1" applyFill="1" applyBorder="1" applyAlignment="1">
      <alignment horizontal="left" indent="1"/>
    </xf>
    <xf numFmtId="164" fontId="1" fillId="0" borderId="0" xfId="10" applyNumberFormat="1" applyFill="1"/>
    <xf numFmtId="164" fontId="1" fillId="0" borderId="6" xfId="10" applyNumberFormat="1" applyFill="1" applyBorder="1"/>
    <xf numFmtId="164" fontId="1" fillId="0" borderId="10" xfId="10" applyNumberFormat="1" applyFill="1" applyBorder="1"/>
    <xf numFmtId="0" fontId="3" fillId="12" borderId="6" xfId="10" applyFont="1" applyFill="1" applyBorder="1"/>
    <xf numFmtId="164" fontId="3" fillId="11" borderId="10" xfId="8" applyNumberFormat="1" applyFont="1" applyFill="1" applyBorder="1"/>
    <xf numFmtId="164" fontId="3" fillId="11" borderId="6" xfId="8" applyNumberFormat="1" applyFont="1" applyFill="1" applyBorder="1"/>
    <xf numFmtId="0" fontId="3" fillId="11" borderId="6" xfId="8" applyFont="1" applyFill="1" applyBorder="1" applyAlignment="1">
      <alignment horizontal="left"/>
    </xf>
    <xf numFmtId="40" fontId="1" fillId="5" borderId="6" xfId="5" applyNumberFormat="1" applyBorder="1"/>
    <xf numFmtId="164" fontId="1" fillId="5" borderId="6" xfId="5" applyNumberFormat="1" applyBorder="1"/>
    <xf numFmtId="17" fontId="0" fillId="5" borderId="6" xfId="5" applyNumberFormat="1" applyFont="1" applyBorder="1" applyAlignment="1">
      <alignment horizontal="left"/>
    </xf>
    <xf numFmtId="164" fontId="0" fillId="5" borderId="6" xfId="5" applyNumberFormat="1" applyFont="1" applyBorder="1"/>
    <xf numFmtId="17" fontId="1" fillId="5" borderId="6" xfId="5" applyNumberFormat="1" applyBorder="1" applyAlignment="1">
      <alignment horizontal="left"/>
    </xf>
    <xf numFmtId="17" fontId="3" fillId="5" borderId="6" xfId="5" applyNumberFormat="1" applyFont="1" applyBorder="1" applyAlignment="1">
      <alignment horizontal="left"/>
    </xf>
    <xf numFmtId="40" fontId="1" fillId="0" borderId="10" xfId="9" applyNumberFormat="1" applyFill="1" applyBorder="1"/>
    <xf numFmtId="40" fontId="1" fillId="0" borderId="6" xfId="9" applyNumberFormat="1" applyFill="1" applyBorder="1"/>
    <xf numFmtId="164" fontId="1" fillId="0" borderId="6" xfId="9" applyNumberFormat="1" applyFill="1" applyBorder="1"/>
    <xf numFmtId="0" fontId="1" fillId="0" borderId="6" xfId="9" applyFill="1" applyBorder="1" applyAlignment="1">
      <alignment horizontal="left"/>
    </xf>
    <xf numFmtId="164" fontId="4" fillId="13" borderId="6" xfId="0" applyNumberFormat="1" applyFont="1" applyFill="1" applyBorder="1" applyAlignment="1">
      <alignment wrapText="1"/>
    </xf>
    <xf numFmtId="164" fontId="6" fillId="13" borderId="6" xfId="0" applyNumberFormat="1" applyFont="1" applyFill="1" applyBorder="1" applyAlignment="1">
      <alignment wrapText="1"/>
    </xf>
    <xf numFmtId="164" fontId="1" fillId="0" borderId="10" xfId="9" applyNumberFormat="1" applyFill="1" applyBorder="1"/>
    <xf numFmtId="0" fontId="1" fillId="0" borderId="6" xfId="9" applyFill="1" applyBorder="1"/>
    <xf numFmtId="40" fontId="1" fillId="14" borderId="10" xfId="9" applyNumberFormat="1" applyFill="1" applyBorder="1"/>
    <xf numFmtId="164" fontId="1" fillId="14" borderId="0" xfId="9" applyNumberFormat="1" applyFill="1" applyBorder="1"/>
    <xf numFmtId="164" fontId="1" fillId="14" borderId="6" xfId="9" applyNumberFormat="1" applyFill="1" applyBorder="1"/>
    <xf numFmtId="0" fontId="0" fillId="14" borderId="6" xfId="9" applyFont="1" applyFill="1" applyBorder="1" applyAlignment="1">
      <alignment horizontal="left"/>
    </xf>
    <xf numFmtId="40" fontId="1" fillId="14" borderId="6" xfId="9" applyNumberFormat="1" applyFill="1" applyBorder="1"/>
    <xf numFmtId="0" fontId="3" fillId="14" borderId="6" xfId="9" applyFont="1" applyFill="1" applyBorder="1" applyAlignment="1">
      <alignment horizontal="left"/>
    </xf>
    <xf numFmtId="40" fontId="6" fillId="0" borderId="10" xfId="1" applyNumberFormat="1" applyFont="1" applyBorder="1"/>
    <xf numFmtId="40" fontId="6" fillId="0" borderId="6" xfId="1" applyNumberFormat="1" applyFont="1" applyBorder="1"/>
    <xf numFmtId="164" fontId="3" fillId="0" borderId="6" xfId="6" applyNumberFormat="1" applyFont="1" applyFill="1" applyBorder="1" applyAlignment="1">
      <alignment horizontal="right"/>
    </xf>
    <xf numFmtId="17" fontId="6" fillId="0" borderId="6" xfId="0" applyNumberFormat="1" applyFont="1" applyBorder="1" applyAlignment="1">
      <alignment horizontal="left"/>
    </xf>
    <xf numFmtId="40" fontId="5" fillId="3" borderId="6" xfId="3" applyNumberFormat="1" applyFont="1" applyBorder="1"/>
    <xf numFmtId="0" fontId="5" fillId="3" borderId="6" xfId="3" applyFont="1" applyBorder="1" applyAlignment="1">
      <alignment horizontal="left" indent="2"/>
    </xf>
    <xf numFmtId="0" fontId="9" fillId="3" borderId="6" xfId="3" applyFont="1" applyBorder="1" applyAlignment="1">
      <alignment horizontal="left"/>
    </xf>
    <xf numFmtId="40" fontId="3" fillId="11" borderId="10" xfId="4" applyNumberFormat="1" applyFont="1" applyFill="1" applyBorder="1"/>
    <xf numFmtId="40" fontId="3" fillId="11" borderId="6" xfId="4" applyNumberFormat="1" applyFont="1" applyFill="1" applyBorder="1"/>
    <xf numFmtId="0" fontId="3" fillId="11" borderId="6" xfId="4" applyFont="1" applyFill="1" applyBorder="1" applyAlignment="1">
      <alignment horizontal="left"/>
    </xf>
    <xf numFmtId="164" fontId="1" fillId="15" borderId="6" xfId="4" applyNumberFormat="1" applyFill="1" applyBorder="1"/>
    <xf numFmtId="0" fontId="4" fillId="15" borderId="6" xfId="0" applyFont="1" applyFill="1" applyBorder="1" applyAlignment="1">
      <alignment wrapText="1"/>
    </xf>
    <xf numFmtId="0" fontId="1" fillId="15" borderId="6" xfId="4" applyFill="1" applyBorder="1" applyAlignment="1">
      <alignment horizontal="left"/>
    </xf>
    <xf numFmtId="0" fontId="0" fillId="15" borderId="6" xfId="4" applyFont="1" applyFill="1" applyBorder="1" applyAlignment="1">
      <alignment horizontal="left"/>
    </xf>
    <xf numFmtId="0" fontId="3" fillId="15" borderId="6" xfId="4" applyFont="1" applyFill="1" applyBorder="1"/>
    <xf numFmtId="164" fontId="3" fillId="11" borderId="10" xfId="7" applyNumberFormat="1" applyFont="1" applyFill="1" applyBorder="1"/>
    <xf numFmtId="164" fontId="3" fillId="11" borderId="6" xfId="7" applyNumberFormat="1" applyFont="1" applyFill="1" applyBorder="1"/>
    <xf numFmtId="40" fontId="3" fillId="11" borderId="6" xfId="7" applyNumberFormat="1" applyFont="1" applyFill="1" applyBorder="1"/>
    <xf numFmtId="0" fontId="3" fillId="11" borderId="6" xfId="7" applyFont="1" applyFill="1" applyBorder="1" applyAlignment="1">
      <alignment horizontal="left"/>
    </xf>
    <xf numFmtId="164" fontId="1" fillId="16" borderId="6" xfId="7" applyNumberFormat="1" applyFill="1" applyBorder="1"/>
    <xf numFmtId="0" fontId="1" fillId="16" borderId="6" xfId="7" applyFill="1" applyBorder="1" applyAlignment="1">
      <alignment horizontal="left" indent="2"/>
    </xf>
    <xf numFmtId="164" fontId="0" fillId="16" borderId="6" xfId="7" applyNumberFormat="1" applyFont="1" applyFill="1" applyBorder="1"/>
    <xf numFmtId="0" fontId="3" fillId="16" borderId="6" xfId="7" applyFont="1" applyFill="1" applyBorder="1" applyAlignment="1">
      <alignment horizontal="left"/>
    </xf>
    <xf numFmtId="164" fontId="2" fillId="0" borderId="6" xfId="2" applyNumberFormat="1" applyFill="1" applyBorder="1"/>
    <xf numFmtId="0" fontId="1" fillId="0" borderId="6" xfId="6" applyFill="1" applyBorder="1" applyAlignment="1">
      <alignment horizontal="left"/>
    </xf>
    <xf numFmtId="164" fontId="1" fillId="0" borderId="6" xfId="6" applyNumberFormat="1" applyFill="1" applyBorder="1" applyAlignment="1">
      <alignment horizontal="right"/>
    </xf>
    <xf numFmtId="0" fontId="0" fillId="0" borderId="6" xfId="6" applyFont="1" applyFill="1" applyBorder="1" applyAlignment="1">
      <alignment horizontal="left"/>
    </xf>
    <xf numFmtId="164" fontId="2" fillId="2" borderId="6" xfId="2" applyNumberFormat="1" applyBorder="1"/>
    <xf numFmtId="0" fontId="1" fillId="6" borderId="6" xfId="6" applyBorder="1" applyAlignment="1">
      <alignment horizontal="left"/>
    </xf>
    <xf numFmtId="164" fontId="1" fillId="6" borderId="6" xfId="6" applyNumberFormat="1" applyBorder="1" applyAlignment="1">
      <alignment horizontal="right"/>
    </xf>
    <xf numFmtId="0" fontId="1" fillId="6" borderId="6" xfId="6" applyBorder="1" applyAlignment="1">
      <alignment horizontal="left" indent="2"/>
    </xf>
    <xf numFmtId="0" fontId="0" fillId="6" borderId="6" xfId="6" applyFont="1" applyBorder="1" applyAlignment="1">
      <alignment horizontal="left" indent="2"/>
    </xf>
    <xf numFmtId="0" fontId="3" fillId="6" borderId="6" xfId="6" applyFont="1" applyBorder="1" applyAlignment="1">
      <alignment horizontal="left"/>
    </xf>
    <xf numFmtId="0" fontId="6" fillId="0" borderId="0" xfId="0" applyFont="1" applyAlignment="1">
      <alignment wrapText="1"/>
    </xf>
    <xf numFmtId="40" fontId="4" fillId="0" borderId="10" xfId="1" applyNumberFormat="1" applyFont="1" applyBorder="1"/>
    <xf numFmtId="40" fontId="4" fillId="0" borderId="6" xfId="1" applyNumberFormat="1" applyFont="1" applyBorder="1"/>
    <xf numFmtId="0" fontId="4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</cellXfs>
  <cellStyles count="11">
    <cellStyle name="20% - Accent1" xfId="4" builtinId="30"/>
    <cellStyle name="20% - Accent2" xfId="6" builtinId="34"/>
    <cellStyle name="20% - Accent3" xfId="7" builtinId="38"/>
    <cellStyle name="20% - Accent4" xfId="8" builtinId="42"/>
    <cellStyle name="20% - Accent5" xfId="9" builtinId="46"/>
    <cellStyle name="20% - Accent6" xfId="10" builtinId="50"/>
    <cellStyle name="40% - Accent1" xfId="5" builtinId="31"/>
    <cellStyle name="Currency" xfId="1" builtinId="4"/>
    <cellStyle name="Good" xfId="2" builtinId="26"/>
    <cellStyle name="Neutral" xfId="3" builtinId="28"/>
    <cellStyle name="Normal" xfId="0" builtinId="0"/>
  </cellStyles>
  <dxfs count="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san\Documents\Multi%20Sports%20Club\accounts%20invoices%20etc\accounts%20reports%2024%2025\Report%20March%202025%20for%20agm.xlsx" TargetMode="External"/><Relationship Id="rId1" Type="http://schemas.openxmlformats.org/officeDocument/2006/relationships/externalLinkPath" Target="Report%20March%202025%20for%20ag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M report"/>
      <sheetName val="Summary"/>
      <sheetName val="all income"/>
      <sheetName val="all expenditure"/>
      <sheetName val="admin costs ledger"/>
      <sheetName val="Zoom"/>
      <sheetName val="saturday zoom"/>
      <sheetName val="Saturday crafts"/>
      <sheetName val="Craft register"/>
      <sheetName val="fundraising social ledger"/>
      <sheetName val="football ledger"/>
      <sheetName val="football register"/>
      <sheetName val="aqua ledger"/>
      <sheetName val="aqua register"/>
      <sheetName val="ms ledger"/>
      <sheetName val="ms thurs register"/>
      <sheetName val="compass ledger"/>
      <sheetName val="compass register"/>
      <sheetName val="magic grantwend"/>
      <sheetName val="memberships"/>
      <sheetName val="bingo calls"/>
      <sheetName val="sponsored walk"/>
      <sheetName val="Sheet1"/>
    </sheetNames>
    <sheetDataSet>
      <sheetData sheetId="0"/>
      <sheetData sheetId="1"/>
      <sheetData sheetId="2">
        <row r="381">
          <cell r="F381">
            <v>12288.57</v>
          </cell>
          <cell r="G381">
            <v>1470</v>
          </cell>
          <cell r="I381">
            <v>1155</v>
          </cell>
          <cell r="J381">
            <v>1570</v>
          </cell>
          <cell r="K381">
            <v>1906</v>
          </cell>
          <cell r="M381">
            <v>738</v>
          </cell>
          <cell r="S381">
            <v>550</v>
          </cell>
          <cell r="X381">
            <v>202</v>
          </cell>
          <cell r="Y381">
            <v>285</v>
          </cell>
          <cell r="AA381">
            <v>20</v>
          </cell>
          <cell r="AB381">
            <v>460</v>
          </cell>
          <cell r="AC381">
            <v>148.03</v>
          </cell>
          <cell r="AD381">
            <v>105</v>
          </cell>
          <cell r="AG381">
            <v>165.75</v>
          </cell>
          <cell r="AH381">
            <v>51.8</v>
          </cell>
          <cell r="AI381">
            <v>29.6</v>
          </cell>
          <cell r="AJ381">
            <v>282</v>
          </cell>
          <cell r="AK381">
            <v>451.75</v>
          </cell>
          <cell r="AL381">
            <v>68</v>
          </cell>
          <cell r="AM381">
            <v>50</v>
          </cell>
          <cell r="AN381">
            <v>85</v>
          </cell>
          <cell r="AO381">
            <v>150</v>
          </cell>
          <cell r="AP381">
            <v>318.75</v>
          </cell>
          <cell r="AQ381">
            <v>569.4</v>
          </cell>
          <cell r="AR381">
            <v>61.31</v>
          </cell>
          <cell r="AS381">
            <v>283.5</v>
          </cell>
          <cell r="AU381">
            <v>-5</v>
          </cell>
          <cell r="AV381">
            <v>120</v>
          </cell>
          <cell r="AW381">
            <v>168</v>
          </cell>
          <cell r="AX381">
            <v>684.25</v>
          </cell>
          <cell r="AY381">
            <v>61.75</v>
          </cell>
          <cell r="AZ381">
            <v>83.68</v>
          </cell>
        </row>
      </sheetData>
      <sheetData sheetId="3">
        <row r="152">
          <cell r="G152">
            <v>1135.5</v>
          </cell>
          <cell r="H152">
            <v>1100</v>
          </cell>
          <cell r="M152">
            <v>1976</v>
          </cell>
          <cell r="O152">
            <v>1110</v>
          </cell>
          <cell r="Q152">
            <v>155.88</v>
          </cell>
          <cell r="R152">
            <v>1055</v>
          </cell>
          <cell r="S152">
            <v>849.75</v>
          </cell>
          <cell r="V152">
            <v>7.98</v>
          </cell>
          <cell r="X152">
            <v>1630</v>
          </cell>
          <cell r="Y152">
            <v>57.42</v>
          </cell>
          <cell r="Z152">
            <v>598.5</v>
          </cell>
          <cell r="AY152">
            <v>80</v>
          </cell>
          <cell r="AZ152">
            <v>0</v>
          </cell>
          <cell r="BA152">
            <v>37.82</v>
          </cell>
          <cell r="BB152">
            <v>68</v>
          </cell>
          <cell r="BC152">
            <v>105</v>
          </cell>
          <cell r="BE152">
            <v>0</v>
          </cell>
          <cell r="BF152">
            <v>66.599999999999994</v>
          </cell>
          <cell r="BH152">
            <v>165.75</v>
          </cell>
          <cell r="BI152">
            <v>61.26</v>
          </cell>
          <cell r="BJ152">
            <v>283.5</v>
          </cell>
          <cell r="BK152">
            <v>282</v>
          </cell>
          <cell r="BL152">
            <v>451.75</v>
          </cell>
          <cell r="BM152">
            <v>318.75</v>
          </cell>
          <cell r="BN152">
            <v>59.2</v>
          </cell>
          <cell r="BO152">
            <v>684.25</v>
          </cell>
          <cell r="BP152">
            <v>168</v>
          </cell>
          <cell r="BQ152">
            <v>11.3</v>
          </cell>
          <cell r="BT152">
            <v>180.19</v>
          </cell>
          <cell r="BV152">
            <v>45.98</v>
          </cell>
          <cell r="BW152">
            <v>10</v>
          </cell>
          <cell r="BY152">
            <v>189</v>
          </cell>
          <cell r="BZ152">
            <v>60</v>
          </cell>
        </row>
        <row r="154">
          <cell r="D154">
            <v>13735.38</v>
          </cell>
        </row>
      </sheetData>
      <sheetData sheetId="4"/>
      <sheetData sheetId="5"/>
      <sheetData sheetId="6"/>
      <sheetData sheetId="7">
        <row r="68">
          <cell r="G68">
            <v>0</v>
          </cell>
          <cell r="M68">
            <v>5</v>
          </cell>
          <cell r="N68">
            <v>435.24</v>
          </cell>
          <cell r="O68">
            <v>270</v>
          </cell>
        </row>
      </sheetData>
      <sheetData sheetId="8"/>
      <sheetData sheetId="9">
        <row r="140">
          <cell r="AL140">
            <v>20.76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B9E4-9200-4B3F-B258-134BC0BB5F96}">
  <sheetPr>
    <pageSetUpPr fitToPage="1"/>
  </sheetPr>
  <dimension ref="A1:J76"/>
  <sheetViews>
    <sheetView tabSelected="1" workbookViewId="0">
      <selection activeCell="L17" sqref="L17"/>
    </sheetView>
  </sheetViews>
  <sheetFormatPr defaultRowHeight="15" x14ac:dyDescent="0.25"/>
  <cols>
    <col min="1" max="1" width="55.42578125" bestFit="1" customWidth="1"/>
    <col min="2" max="3" width="10.140625" bestFit="1" customWidth="1"/>
    <col min="4" max="4" width="10.85546875" bestFit="1" customWidth="1"/>
    <col min="7" max="7" width="10.140625" bestFit="1" customWidth="1"/>
    <col min="8" max="8" width="11.140625" bestFit="1" customWidth="1"/>
    <col min="10" max="10" width="12.7109375" customWidth="1"/>
  </cols>
  <sheetData>
    <row r="1" spans="1:10" ht="18" x14ac:dyDescent="0.25">
      <c r="A1" s="105" t="s">
        <v>72</v>
      </c>
      <c r="B1" s="104"/>
      <c r="C1" s="104"/>
      <c r="D1" s="104"/>
      <c r="E1" s="104"/>
      <c r="F1" s="104"/>
      <c r="G1" s="104"/>
      <c r="H1" s="104"/>
      <c r="I1" s="103"/>
      <c r="J1" s="1"/>
    </row>
    <row r="2" spans="1:10" ht="15" customHeight="1" x14ac:dyDescent="0.25">
      <c r="A2" s="102"/>
      <c r="B2" s="101" t="s">
        <v>3</v>
      </c>
      <c r="C2" s="101" t="s">
        <v>71</v>
      </c>
      <c r="D2" s="101" t="s">
        <v>2</v>
      </c>
      <c r="E2" s="100"/>
      <c r="F2" s="37" t="s">
        <v>70</v>
      </c>
      <c r="G2" s="15" t="s">
        <v>69</v>
      </c>
      <c r="H2" s="15" t="s">
        <v>68</v>
      </c>
      <c r="I2" s="11" t="s">
        <v>67</v>
      </c>
      <c r="J2" s="99" t="s">
        <v>66</v>
      </c>
    </row>
    <row r="3" spans="1:10" x14ac:dyDescent="0.25">
      <c r="A3" s="98" t="s">
        <v>65</v>
      </c>
      <c r="B3" s="95"/>
      <c r="C3" s="95"/>
      <c r="D3" s="95"/>
      <c r="E3" s="94"/>
      <c r="F3" s="30"/>
      <c r="G3" s="15"/>
      <c r="H3" s="11"/>
      <c r="I3" s="15"/>
      <c r="J3" s="2"/>
    </row>
    <row r="4" spans="1:10" x14ac:dyDescent="0.25">
      <c r="A4" s="97" t="s">
        <v>64</v>
      </c>
      <c r="B4" s="95">
        <f>'[1]all income'!$I$381</f>
        <v>1155</v>
      </c>
      <c r="C4" s="95"/>
      <c r="D4" s="95"/>
      <c r="E4" s="94"/>
      <c r="F4" s="30"/>
      <c r="G4" s="15"/>
      <c r="H4" s="11"/>
      <c r="I4" s="15"/>
      <c r="J4" s="2"/>
    </row>
    <row r="5" spans="1:10" x14ac:dyDescent="0.25">
      <c r="A5" s="96" t="s">
        <v>63</v>
      </c>
      <c r="B5" s="95"/>
      <c r="C5" s="95"/>
      <c r="D5" s="95">
        <f>'[1]all expenditure'!$M$152</f>
        <v>1976</v>
      </c>
      <c r="E5" s="94"/>
      <c r="F5" s="30">
        <v>250</v>
      </c>
      <c r="G5" s="11">
        <f>B4</f>
        <v>1155</v>
      </c>
      <c r="H5" s="11">
        <f>D5</f>
        <v>1976</v>
      </c>
      <c r="I5" s="93">
        <f>+F5+G5-H5</f>
        <v>-571</v>
      </c>
      <c r="J5" s="24">
        <f>+B4-D5</f>
        <v>-821</v>
      </c>
    </row>
    <row r="6" spans="1:10" x14ac:dyDescent="0.25">
      <c r="A6" s="92" t="s">
        <v>6</v>
      </c>
      <c r="B6" s="91"/>
      <c r="C6" s="91">
        <f>$B$4</f>
        <v>1155</v>
      </c>
      <c r="D6" s="91"/>
      <c r="E6" s="90"/>
      <c r="F6" s="30"/>
      <c r="G6" s="11"/>
      <c r="H6" s="11"/>
      <c r="I6" s="89"/>
      <c r="J6" s="2"/>
    </row>
    <row r="7" spans="1:10" x14ac:dyDescent="0.25">
      <c r="A7" s="88" t="s">
        <v>62</v>
      </c>
      <c r="B7" s="85"/>
      <c r="C7" s="85"/>
      <c r="D7" s="85"/>
      <c r="E7" s="87"/>
      <c r="F7" s="37"/>
      <c r="G7" s="15"/>
      <c r="H7" s="11"/>
      <c r="I7" s="15"/>
      <c r="J7" s="1"/>
    </row>
    <row r="8" spans="1:10" x14ac:dyDescent="0.25">
      <c r="A8" s="86" t="s">
        <v>61</v>
      </c>
      <c r="B8" s="85"/>
      <c r="C8" s="85"/>
      <c r="D8" s="85">
        <f>'[1]all expenditure'!$G$152</f>
        <v>1135.5</v>
      </c>
      <c r="E8" s="85"/>
      <c r="F8" s="37"/>
      <c r="G8" s="15"/>
      <c r="H8" s="11"/>
      <c r="I8" s="15"/>
      <c r="J8" s="1"/>
    </row>
    <row r="9" spans="1:10" x14ac:dyDescent="0.25">
      <c r="A9" s="86" t="s">
        <v>60</v>
      </c>
      <c r="B9" s="85"/>
      <c r="C9" s="85"/>
      <c r="D9" s="85">
        <f>'[1]all expenditure'!$H$152</f>
        <v>1100</v>
      </c>
      <c r="E9" s="85"/>
      <c r="F9" s="37"/>
      <c r="G9" s="15"/>
      <c r="H9" s="11"/>
      <c r="I9" s="15"/>
      <c r="J9" s="1"/>
    </row>
    <row r="10" spans="1:10" x14ac:dyDescent="0.25">
      <c r="A10" s="86" t="s">
        <v>59</v>
      </c>
      <c r="B10" s="85">
        <f>'[1]all income'!$G$381</f>
        <v>1470</v>
      </c>
      <c r="C10" s="85"/>
      <c r="D10" s="85"/>
      <c r="E10" s="85"/>
      <c r="F10" s="37"/>
      <c r="G10" s="15"/>
      <c r="H10" s="11"/>
      <c r="I10" s="15"/>
      <c r="J10" s="1"/>
    </row>
    <row r="11" spans="1:10" x14ac:dyDescent="0.25">
      <c r="A11" s="84" t="s">
        <v>6</v>
      </c>
      <c r="B11" s="83"/>
      <c r="C11" s="83">
        <f>SUM(B7:B10)</f>
        <v>1470</v>
      </c>
      <c r="D11" s="82"/>
      <c r="E11" s="81">
        <f>SUM(D7:D10)</f>
        <v>2235.5</v>
      </c>
      <c r="F11" s="30">
        <v>500</v>
      </c>
      <c r="G11" s="20">
        <f>SUM(C11)</f>
        <v>1470</v>
      </c>
      <c r="H11" s="20">
        <f>SUM(E11)</f>
        <v>2235.5</v>
      </c>
      <c r="I11" s="29">
        <f>+F11+G11-H11</f>
        <v>-265.5</v>
      </c>
      <c r="J11" s="24">
        <f>+C11-E11</f>
        <v>-765.5</v>
      </c>
    </row>
    <row r="12" spans="1:10" x14ac:dyDescent="0.25">
      <c r="A12" s="80" t="s">
        <v>58</v>
      </c>
      <c r="B12" s="76"/>
      <c r="C12" s="76"/>
      <c r="D12" s="76"/>
      <c r="E12" s="76"/>
      <c r="F12" s="37"/>
      <c r="G12" s="15"/>
      <c r="H12" s="11"/>
      <c r="I12" s="15"/>
      <c r="J12" s="1"/>
    </row>
    <row r="13" spans="1:10" x14ac:dyDescent="0.25">
      <c r="A13" s="79" t="s">
        <v>57</v>
      </c>
      <c r="B13" s="76">
        <f>'[1]all income'!$J$381</f>
        <v>1570</v>
      </c>
      <c r="C13" s="76"/>
      <c r="D13" s="76"/>
      <c r="E13" s="76"/>
      <c r="F13" s="16"/>
      <c r="G13" s="15"/>
      <c r="H13" s="11"/>
      <c r="I13" s="11">
        <f>+B13-D14-D15</f>
        <v>-334.75</v>
      </c>
      <c r="J13" s="1"/>
    </row>
    <row r="14" spans="1:10" x14ac:dyDescent="0.25">
      <c r="A14" s="79" t="s">
        <v>56</v>
      </c>
      <c r="B14" s="76"/>
      <c r="C14" s="76"/>
      <c r="D14" s="76">
        <f>'[1]all expenditure'!$R$152</f>
        <v>1055</v>
      </c>
      <c r="E14" s="76"/>
      <c r="F14" s="37"/>
      <c r="G14" s="15"/>
      <c r="H14" s="11"/>
      <c r="I14" s="15"/>
      <c r="J14" s="1"/>
    </row>
    <row r="15" spans="1:10" x14ac:dyDescent="0.25">
      <c r="A15" s="78" t="s">
        <v>55</v>
      </c>
      <c r="B15" s="76"/>
      <c r="C15" s="76"/>
      <c r="D15" s="76">
        <f>'[1]all expenditure'!$S$152</f>
        <v>849.75</v>
      </c>
      <c r="E15" s="76"/>
      <c r="F15" s="37"/>
      <c r="G15" s="15"/>
      <c r="H15" s="11"/>
      <c r="I15" s="15"/>
      <c r="J15" s="1"/>
    </row>
    <row r="16" spans="1:10" x14ac:dyDescent="0.25">
      <c r="A16" s="77" t="s">
        <v>54</v>
      </c>
      <c r="B16" s="76"/>
      <c r="C16" s="76"/>
      <c r="D16" s="76">
        <f>'[1]all expenditure'!$V$152</f>
        <v>7.98</v>
      </c>
      <c r="E16" s="76"/>
      <c r="F16" s="16"/>
      <c r="G16" s="15"/>
      <c r="H16" s="11"/>
      <c r="I16" s="15"/>
      <c r="J16" s="1"/>
    </row>
    <row r="17" spans="1:10" x14ac:dyDescent="0.25">
      <c r="A17" s="75" t="s">
        <v>6</v>
      </c>
      <c r="B17" s="74"/>
      <c r="C17" s="74">
        <f>SUM(B13:B16)</f>
        <v>1570</v>
      </c>
      <c r="D17" s="74"/>
      <c r="E17" s="73">
        <f>SUM(D13:D16)</f>
        <v>1912.73</v>
      </c>
      <c r="F17" s="30">
        <v>200</v>
      </c>
      <c r="G17" s="20">
        <f>SUM(C17)</f>
        <v>1570</v>
      </c>
      <c r="H17" s="20">
        <f>SUM(E17)</f>
        <v>1912.73</v>
      </c>
      <c r="I17" s="29">
        <f>+F17+G17-H17</f>
        <v>-142.73000000000002</v>
      </c>
      <c r="J17" s="24">
        <f>+C17-E17</f>
        <v>-342.73</v>
      </c>
    </row>
    <row r="18" spans="1:10" x14ac:dyDescent="0.25">
      <c r="A18" s="72" t="s">
        <v>53</v>
      </c>
      <c r="B18" s="70"/>
      <c r="C18" s="70"/>
      <c r="D18" s="70"/>
      <c r="E18" s="70"/>
      <c r="F18" s="16"/>
      <c r="G18" s="11"/>
      <c r="H18" s="11"/>
      <c r="I18" s="15"/>
      <c r="J18" s="1"/>
    </row>
    <row r="19" spans="1:10" x14ac:dyDescent="0.25">
      <c r="A19" s="71" t="s">
        <v>52</v>
      </c>
      <c r="B19" s="70"/>
      <c r="C19" s="70"/>
      <c r="D19" s="70">
        <f>'[1]all expenditure'!$Z$152</f>
        <v>598.5</v>
      </c>
      <c r="E19" s="70"/>
      <c r="F19" s="16"/>
      <c r="G19" s="11"/>
      <c r="H19" s="11"/>
      <c r="I19" s="15"/>
      <c r="J19" s="1"/>
    </row>
    <row r="20" spans="1:10" x14ac:dyDescent="0.25">
      <c r="A20" s="71" t="s">
        <v>51</v>
      </c>
      <c r="B20" s="70"/>
      <c r="C20" s="70"/>
      <c r="D20" s="70">
        <f>'[1]all expenditure'!$Y$152</f>
        <v>57.42</v>
      </c>
      <c r="E20" s="70"/>
      <c r="F20" s="16"/>
      <c r="G20" s="11"/>
      <c r="H20" s="11"/>
      <c r="I20" s="15"/>
      <c r="J20" s="1"/>
    </row>
    <row r="21" spans="1:10" x14ac:dyDescent="0.25">
      <c r="A21" s="71" t="s">
        <v>50</v>
      </c>
      <c r="B21" s="70"/>
      <c r="C21" s="70"/>
      <c r="D21" s="70">
        <f>'[1]all expenditure'!$X$152</f>
        <v>1630</v>
      </c>
      <c r="E21" s="70"/>
      <c r="F21" s="16"/>
      <c r="G21" s="11"/>
      <c r="H21" s="11"/>
      <c r="I21" s="15"/>
      <c r="J21" s="1"/>
    </row>
    <row r="22" spans="1:10" x14ac:dyDescent="0.25">
      <c r="A22" s="71" t="s">
        <v>49</v>
      </c>
      <c r="B22" s="70">
        <f>'[1]all income'!$K$381</f>
        <v>1906</v>
      </c>
      <c r="C22" s="70"/>
      <c r="D22" s="70"/>
      <c r="E22" s="70"/>
      <c r="F22" s="16"/>
      <c r="G22" s="11"/>
      <c r="H22" s="11"/>
      <c r="I22" s="15"/>
      <c r="J22" s="1"/>
    </row>
    <row r="23" spans="1:10" x14ac:dyDescent="0.25">
      <c r="A23" s="69" t="s">
        <v>6</v>
      </c>
      <c r="B23" s="67"/>
      <c r="C23" s="68">
        <f>SUM(B18:B22)</f>
        <v>1906</v>
      </c>
      <c r="D23" s="67"/>
      <c r="E23" s="66">
        <f>SUM(D18:D22)</f>
        <v>2285.92</v>
      </c>
      <c r="F23" s="30">
        <f>636.13-38.6-15.99</f>
        <v>581.54</v>
      </c>
      <c r="G23" s="20">
        <f>SUM(C23)</f>
        <v>1906</v>
      </c>
      <c r="H23" s="20">
        <f>SUM(E23)</f>
        <v>2285.92</v>
      </c>
      <c r="I23" s="29">
        <f>+F23+G23-H23</f>
        <v>201.61999999999989</v>
      </c>
      <c r="J23" s="24">
        <f>+C23-E23</f>
        <v>-379.92000000000007</v>
      </c>
    </row>
    <row r="24" spans="1:10" x14ac:dyDescent="0.25">
      <c r="A24" s="65" t="s">
        <v>48</v>
      </c>
      <c r="B24" s="62"/>
      <c r="C24" s="62"/>
      <c r="D24" s="64"/>
      <c r="E24" s="60"/>
      <c r="F24" s="37"/>
      <c r="G24" s="15"/>
      <c r="H24" s="11"/>
      <c r="I24" s="15"/>
      <c r="J24" s="1"/>
    </row>
    <row r="25" spans="1:10" x14ac:dyDescent="0.25">
      <c r="A25" s="63" t="s">
        <v>47</v>
      </c>
      <c r="B25" s="62">
        <f>'[1]Saturday crafts'!$G$68</f>
        <v>0</v>
      </c>
      <c r="C25" s="62"/>
      <c r="D25" s="62">
        <f>'[1]Saturday crafts'!$N$68</f>
        <v>435.24</v>
      </c>
      <c r="E25" s="60"/>
      <c r="F25" s="37"/>
      <c r="G25" s="15"/>
      <c r="H25" s="11"/>
      <c r="I25" s="15"/>
      <c r="J25" s="1"/>
    </row>
    <row r="26" spans="1:10" x14ac:dyDescent="0.25">
      <c r="A26" s="63" t="s">
        <v>46</v>
      </c>
      <c r="B26" s="62"/>
      <c r="C26" s="62"/>
      <c r="D26" s="62">
        <f>'[1]Saturday crafts'!$O$68</f>
        <v>270</v>
      </c>
      <c r="E26" s="60"/>
      <c r="F26" s="37"/>
      <c r="G26" s="15"/>
      <c r="H26" s="11"/>
      <c r="I26" s="15"/>
      <c r="J26" s="1"/>
    </row>
    <row r="27" spans="1:10" x14ac:dyDescent="0.25">
      <c r="A27" s="63" t="s">
        <v>45</v>
      </c>
      <c r="B27" s="62">
        <f>'[1]all income'!$S$381</f>
        <v>550</v>
      </c>
      <c r="C27" s="62"/>
      <c r="D27" s="62"/>
      <c r="E27" s="60"/>
      <c r="F27" s="37"/>
      <c r="G27" s="15"/>
      <c r="H27" s="11"/>
      <c r="I27" s="15"/>
      <c r="J27" s="1"/>
    </row>
    <row r="28" spans="1:10" x14ac:dyDescent="0.25">
      <c r="A28" s="63" t="s">
        <v>44</v>
      </c>
      <c r="B28" s="62">
        <f>'[1]Saturday crafts'!$G$68</f>
        <v>0</v>
      </c>
      <c r="C28" s="62"/>
      <c r="D28" s="61">
        <f>'[1]Saturday crafts'!$M$68</f>
        <v>5</v>
      </c>
      <c r="E28" s="60"/>
      <c r="F28" s="37"/>
      <c r="G28" s="15"/>
      <c r="H28" s="11"/>
      <c r="I28" s="15"/>
      <c r="J28" s="1"/>
    </row>
    <row r="29" spans="1:10" x14ac:dyDescent="0.25">
      <c r="A29" s="59" t="s">
        <v>6</v>
      </c>
      <c r="B29" s="59"/>
      <c r="C29" s="58">
        <f>SUM(B24:B28)</f>
        <v>550</v>
      </c>
      <c r="D29" s="54"/>
      <c r="E29" s="58">
        <f>SUM(D24:D28)</f>
        <v>710.24</v>
      </c>
      <c r="F29" s="30">
        <v>480.43</v>
      </c>
      <c r="G29" s="20">
        <f>SUM(C29)</f>
        <v>550</v>
      </c>
      <c r="H29" s="20">
        <f>SUM(E29)</f>
        <v>710.24</v>
      </c>
      <c r="I29" s="29">
        <f>+F29+G29-H29</f>
        <v>320.19000000000005</v>
      </c>
      <c r="J29" s="24">
        <f>+C29-E29</f>
        <v>-160.24</v>
      </c>
    </row>
    <row r="30" spans="1:10" x14ac:dyDescent="0.25">
      <c r="A30" s="57" t="s">
        <v>43</v>
      </c>
      <c r="B30" s="56"/>
      <c r="C30" s="56"/>
      <c r="D30" s="56"/>
      <c r="E30" s="56"/>
      <c r="F30" s="37"/>
      <c r="G30" s="15"/>
      <c r="H30" s="11"/>
      <c r="I30" s="15"/>
      <c r="J30" s="1"/>
    </row>
    <row r="31" spans="1:10" x14ac:dyDescent="0.25">
      <c r="A31" s="56" t="s">
        <v>42</v>
      </c>
      <c r="B31" s="56">
        <f>'[1]all income'!$M$381</f>
        <v>738</v>
      </c>
      <c r="C31" s="56"/>
      <c r="D31" s="56">
        <f>'[1]all expenditure'!$O$152</f>
        <v>1110</v>
      </c>
      <c r="E31" s="56"/>
      <c r="F31" s="37"/>
      <c r="G31" s="15"/>
      <c r="H31" s="11"/>
      <c r="I31" s="15"/>
      <c r="J31" s="1"/>
    </row>
    <row r="32" spans="1:10" x14ac:dyDescent="0.25">
      <c r="A32" s="56" t="s">
        <v>41</v>
      </c>
      <c r="B32" s="56"/>
      <c r="C32" s="56"/>
      <c r="D32" s="56">
        <f>'[1]all expenditure'!$Q$152</f>
        <v>155.88</v>
      </c>
      <c r="E32" s="56"/>
      <c r="F32" s="37"/>
      <c r="G32" s="15"/>
      <c r="H32" s="11"/>
      <c r="I32" s="15"/>
      <c r="J32" s="1"/>
    </row>
    <row r="33" spans="1:10" x14ac:dyDescent="0.25">
      <c r="A33" s="55" t="s">
        <v>6</v>
      </c>
      <c r="B33" s="54"/>
      <c r="C33" s="54">
        <f>SUM(B31:B32)</f>
        <v>738</v>
      </c>
      <c r="D33" s="53"/>
      <c r="E33" s="52">
        <f>SUM(D31:D32)</f>
        <v>1265.8800000000001</v>
      </c>
      <c r="F33" s="16">
        <v>250</v>
      </c>
      <c r="G33" s="11">
        <f>$C$33</f>
        <v>738</v>
      </c>
      <c r="H33" s="11">
        <f>+E33</f>
        <v>1265.8800000000001</v>
      </c>
      <c r="I33" s="29">
        <f>+F33+G33-H33</f>
        <v>-277.88000000000011</v>
      </c>
      <c r="J33" s="24">
        <f>+C33-E33</f>
        <v>-527.88000000000011</v>
      </c>
    </row>
    <row r="34" spans="1:10" x14ac:dyDescent="0.25">
      <c r="A34" s="51" t="s">
        <v>40</v>
      </c>
      <c r="B34" s="46"/>
      <c r="C34" s="46"/>
      <c r="D34" s="46"/>
      <c r="E34" s="46"/>
      <c r="F34" s="37"/>
      <c r="G34" s="15"/>
      <c r="H34" s="11"/>
      <c r="I34" s="15"/>
      <c r="J34" s="1"/>
    </row>
    <row r="35" spans="1:10" x14ac:dyDescent="0.25">
      <c r="A35" s="50" t="s">
        <v>39</v>
      </c>
      <c r="B35" s="47">
        <f>'[1]all income'!$AC$381</f>
        <v>148.03</v>
      </c>
      <c r="C35" s="47"/>
      <c r="D35" s="47"/>
      <c r="E35" s="46"/>
      <c r="F35" s="37"/>
      <c r="G35" s="15"/>
      <c r="H35" s="11"/>
      <c r="I35" s="15"/>
      <c r="J35" s="1"/>
    </row>
    <row r="36" spans="1:10" x14ac:dyDescent="0.25">
      <c r="A36" s="50" t="s">
        <v>38</v>
      </c>
      <c r="B36" s="47">
        <f>'[1]all income'!$AA$381</f>
        <v>20</v>
      </c>
      <c r="C36" s="47"/>
      <c r="D36" s="47"/>
      <c r="E36" s="46"/>
      <c r="F36" s="37"/>
      <c r="G36" s="15"/>
      <c r="H36" s="11"/>
      <c r="I36" s="15"/>
      <c r="J36" s="1"/>
    </row>
    <row r="37" spans="1:10" x14ac:dyDescent="0.25">
      <c r="A37" s="50" t="s">
        <v>37</v>
      </c>
      <c r="B37" s="49">
        <f>'[1]all income'!$Y$381</f>
        <v>285</v>
      </c>
      <c r="C37" s="47"/>
      <c r="D37" s="47"/>
      <c r="E37" s="46"/>
      <c r="F37" s="37"/>
      <c r="G37" s="15"/>
      <c r="H37" s="11"/>
      <c r="I37" s="15"/>
      <c r="J37" s="1"/>
    </row>
    <row r="38" spans="1:10" x14ac:dyDescent="0.25">
      <c r="A38" s="50" t="s">
        <v>36</v>
      </c>
      <c r="B38" s="49">
        <f>'[1]all income'!$X$381</f>
        <v>202</v>
      </c>
      <c r="C38" s="47"/>
      <c r="D38" s="47"/>
      <c r="E38" s="46"/>
      <c r="F38" s="37"/>
      <c r="G38" s="15"/>
      <c r="H38" s="11"/>
      <c r="I38" s="15"/>
      <c r="J38" s="1"/>
    </row>
    <row r="39" spans="1:10" x14ac:dyDescent="0.25">
      <c r="A39" s="50" t="s">
        <v>35</v>
      </c>
      <c r="B39" s="47">
        <f>'[1]all income'!$AY$381</f>
        <v>61.75</v>
      </c>
      <c r="C39" s="47"/>
      <c r="D39" s="47">
        <f>'[1]all expenditure'!$BE$152</f>
        <v>0</v>
      </c>
      <c r="E39" s="46"/>
      <c r="F39" s="37"/>
      <c r="G39" s="15"/>
      <c r="H39" s="11"/>
      <c r="I39" s="15"/>
      <c r="J39" s="1"/>
    </row>
    <row r="40" spans="1:10" x14ac:dyDescent="0.25">
      <c r="A40" s="50" t="s">
        <v>34</v>
      </c>
      <c r="B40" s="47">
        <f>'[1]all income'!$AG$381</f>
        <v>165.75</v>
      </c>
      <c r="C40" s="47"/>
      <c r="D40" s="47">
        <f>'[1]all expenditure'!$BH$152</f>
        <v>165.75</v>
      </c>
      <c r="E40" s="46"/>
      <c r="F40" s="37"/>
      <c r="G40" s="15"/>
      <c r="H40" s="11"/>
      <c r="I40" s="15"/>
      <c r="J40" s="1"/>
    </row>
    <row r="41" spans="1:10" x14ac:dyDescent="0.25">
      <c r="A41" s="50" t="s">
        <v>33</v>
      </c>
      <c r="B41" s="47">
        <f>'[1]all income'!$AJ$381</f>
        <v>282</v>
      </c>
      <c r="C41" s="47"/>
      <c r="D41" s="47">
        <f>'[1]all expenditure'!$BK$152</f>
        <v>282</v>
      </c>
      <c r="E41" s="46"/>
      <c r="F41" s="16"/>
      <c r="G41" s="11"/>
      <c r="H41" s="11"/>
      <c r="I41" s="11"/>
      <c r="J41" s="1"/>
    </row>
    <row r="42" spans="1:10" x14ac:dyDescent="0.25">
      <c r="A42" s="48" t="s">
        <v>32</v>
      </c>
      <c r="B42" s="47">
        <f>'[1]all income'!$AK$381</f>
        <v>451.75</v>
      </c>
      <c r="C42" s="47"/>
      <c r="D42" s="47">
        <f>'[1]all expenditure'!$BL$152</f>
        <v>451.75</v>
      </c>
      <c r="E42" s="46"/>
      <c r="F42" s="37"/>
      <c r="G42" s="15"/>
      <c r="H42" s="15"/>
      <c r="I42" s="15"/>
      <c r="J42" s="1"/>
    </row>
    <row r="43" spans="1:10" x14ac:dyDescent="0.25">
      <c r="A43" s="48" t="s">
        <v>31</v>
      </c>
      <c r="B43" s="47">
        <f>'[1]all income'!$AB$381</f>
        <v>460</v>
      </c>
      <c r="C43" s="47"/>
      <c r="D43" s="47">
        <f>'[1]all expenditure'!$AY$152</f>
        <v>80</v>
      </c>
      <c r="E43" s="46"/>
      <c r="F43" s="37"/>
      <c r="G43" s="15"/>
      <c r="H43" s="15"/>
      <c r="I43" s="15"/>
      <c r="J43" s="1"/>
    </row>
    <row r="44" spans="1:10" x14ac:dyDescent="0.25">
      <c r="A44" s="48" t="s">
        <v>30</v>
      </c>
      <c r="B44" s="47">
        <f>'[1]all income'!$AO$381</f>
        <v>150</v>
      </c>
      <c r="C44" s="47"/>
      <c r="D44" s="46"/>
      <c r="E44" s="46"/>
      <c r="F44" s="37"/>
      <c r="G44" s="15"/>
      <c r="H44" s="11"/>
      <c r="I44" s="15"/>
      <c r="J44" s="1"/>
    </row>
    <row r="45" spans="1:10" x14ac:dyDescent="0.25">
      <c r="A45" s="48" t="s">
        <v>29</v>
      </c>
      <c r="B45" s="47">
        <f>'[1]all income'!$AS$381</f>
        <v>283.5</v>
      </c>
      <c r="C45" s="47"/>
      <c r="D45" s="47">
        <f>'[1]all expenditure'!$BJ$152</f>
        <v>283.5</v>
      </c>
      <c r="E45" s="46"/>
      <c r="F45" s="37"/>
      <c r="G45" s="15"/>
      <c r="H45" s="11"/>
      <c r="I45" s="15"/>
      <c r="J45" s="1"/>
    </row>
    <row r="46" spans="1:10" x14ac:dyDescent="0.25">
      <c r="A46" s="48" t="s">
        <v>28</v>
      </c>
      <c r="B46" s="47">
        <f>'[1]all income'!$AD$381</f>
        <v>105</v>
      </c>
      <c r="C46" s="47"/>
      <c r="D46" s="47">
        <f>'[1]all expenditure'!$BC$152</f>
        <v>105</v>
      </c>
      <c r="E46" s="46"/>
      <c r="F46" s="37"/>
      <c r="G46" s="15"/>
      <c r="H46" s="11"/>
      <c r="I46" s="15"/>
      <c r="J46" s="1"/>
    </row>
    <row r="47" spans="1:10" x14ac:dyDescent="0.25">
      <c r="A47" s="48" t="s">
        <v>27</v>
      </c>
      <c r="B47" s="47">
        <f>'[1]all income'!$AH$381</f>
        <v>51.8</v>
      </c>
      <c r="C47" s="47"/>
      <c r="D47" s="47">
        <f>'[1]all expenditure'!$BN$152</f>
        <v>59.2</v>
      </c>
      <c r="E47" s="46"/>
      <c r="F47" s="37"/>
      <c r="G47" s="15"/>
      <c r="H47" s="11"/>
      <c r="I47" s="15"/>
      <c r="J47" s="1"/>
    </row>
    <row r="48" spans="1:10" x14ac:dyDescent="0.25">
      <c r="A48" s="48" t="s">
        <v>26</v>
      </c>
      <c r="B48" s="47">
        <f>'[1]all income'!$AI$381</f>
        <v>29.6</v>
      </c>
      <c r="C48" s="47"/>
      <c r="D48" s="47">
        <f>'[1]all expenditure'!$BF$152</f>
        <v>66.599999999999994</v>
      </c>
      <c r="E48" s="46"/>
      <c r="F48" s="37"/>
      <c r="G48" s="15"/>
      <c r="H48" s="11"/>
      <c r="I48" s="15"/>
      <c r="J48" s="1"/>
    </row>
    <row r="49" spans="1:10" x14ac:dyDescent="0.25">
      <c r="A49" s="48" t="s">
        <v>25</v>
      </c>
      <c r="B49" s="47">
        <f>'[1]all income'!$AQ$381</f>
        <v>569.4</v>
      </c>
      <c r="C49" s="47"/>
      <c r="D49" s="47"/>
      <c r="E49" s="46"/>
      <c r="F49" s="37"/>
      <c r="G49" s="15"/>
      <c r="H49" s="11"/>
      <c r="I49" s="15"/>
      <c r="J49" s="1"/>
    </row>
    <row r="50" spans="1:10" x14ac:dyDescent="0.25">
      <c r="A50" s="48" t="s">
        <v>24</v>
      </c>
      <c r="B50" s="47">
        <f>'[1]all income'!$AV$381</f>
        <v>120</v>
      </c>
      <c r="C50" s="47"/>
      <c r="D50" s="47"/>
      <c r="E50" s="46"/>
      <c r="F50" s="37"/>
      <c r="G50" s="15"/>
      <c r="H50" s="11"/>
      <c r="I50" s="15"/>
      <c r="J50" s="1"/>
    </row>
    <row r="51" spans="1:10" x14ac:dyDescent="0.25">
      <c r="A51" s="48" t="s">
        <v>23</v>
      </c>
      <c r="B51" s="47">
        <f>'[1]all income'!$AR$381</f>
        <v>61.31</v>
      </c>
      <c r="C51" s="47"/>
      <c r="D51" s="47">
        <f>'[1]all expenditure'!$BI$152</f>
        <v>61.26</v>
      </c>
      <c r="E51" s="46"/>
      <c r="F51" s="37"/>
      <c r="G51" s="15"/>
      <c r="H51" s="11"/>
      <c r="I51" s="15"/>
      <c r="J51" s="1"/>
    </row>
    <row r="52" spans="1:10" x14ac:dyDescent="0.25">
      <c r="A52" s="48" t="s">
        <v>22</v>
      </c>
      <c r="B52" s="49">
        <f>'[1]all income'!$AP$381</f>
        <v>318.75</v>
      </c>
      <c r="C52" s="47"/>
      <c r="D52" s="47">
        <f>'[1]all expenditure'!$BM$152</f>
        <v>318.75</v>
      </c>
      <c r="E52" s="46"/>
      <c r="F52" s="37"/>
      <c r="G52" s="15"/>
      <c r="H52" s="11"/>
      <c r="I52" s="15"/>
      <c r="J52" s="1"/>
    </row>
    <row r="53" spans="1:10" x14ac:dyDescent="0.25">
      <c r="A53" s="48" t="s">
        <v>21</v>
      </c>
      <c r="B53" s="47">
        <f>'[1]all income'!$AW$381</f>
        <v>168</v>
      </c>
      <c r="C53" s="47"/>
      <c r="D53" s="47">
        <f>'[1]all expenditure'!$BP$152</f>
        <v>168</v>
      </c>
      <c r="E53" s="46"/>
      <c r="F53" s="37"/>
      <c r="G53" s="15"/>
      <c r="H53" s="11"/>
      <c r="I53" s="15"/>
      <c r="J53" s="1"/>
    </row>
    <row r="54" spans="1:10" x14ac:dyDescent="0.25">
      <c r="A54" s="48" t="s">
        <v>20</v>
      </c>
      <c r="B54" s="47">
        <f>'[1]all income'!$AX$381</f>
        <v>684.25</v>
      </c>
      <c r="C54" s="47"/>
      <c r="D54" s="47">
        <f>'[1]all expenditure'!$BO$152</f>
        <v>684.25</v>
      </c>
      <c r="E54" s="46"/>
      <c r="F54" s="37"/>
      <c r="G54" s="15"/>
      <c r="H54" s="11"/>
      <c r="I54" s="15"/>
      <c r="J54" s="1"/>
    </row>
    <row r="55" spans="1:10" x14ac:dyDescent="0.25">
      <c r="A55" s="48" t="s">
        <v>19</v>
      </c>
      <c r="B55" s="47">
        <f>'[1]all income'!$AL$381</f>
        <v>68</v>
      </c>
      <c r="C55" s="47"/>
      <c r="D55" s="47">
        <f>'[1]all expenditure'!$BB$152</f>
        <v>68</v>
      </c>
      <c r="E55" s="46"/>
      <c r="F55" s="37"/>
      <c r="G55" s="15"/>
      <c r="H55" s="11"/>
      <c r="I55" s="15"/>
      <c r="J55" s="1"/>
    </row>
    <row r="56" spans="1:10" x14ac:dyDescent="0.25">
      <c r="A56" s="48" t="s">
        <v>18</v>
      </c>
      <c r="B56" s="47">
        <f>'[1]all income'!$AM$381</f>
        <v>50</v>
      </c>
      <c r="C56" s="47"/>
      <c r="D56" s="47">
        <f>'[1]all expenditure'!$BA$152</f>
        <v>37.82</v>
      </c>
      <c r="E56" s="46"/>
      <c r="F56" s="37"/>
      <c r="G56" s="15"/>
      <c r="H56" s="11"/>
      <c r="I56" s="15"/>
      <c r="J56" s="1"/>
    </row>
    <row r="57" spans="1:10" x14ac:dyDescent="0.25">
      <c r="A57" s="48" t="s">
        <v>17</v>
      </c>
      <c r="B57" s="47">
        <f>'[1]all income'!$AN$381</f>
        <v>85</v>
      </c>
      <c r="C57" s="47"/>
      <c r="D57" s="47">
        <f>'[1]all expenditure'!$AZ$152</f>
        <v>0</v>
      </c>
      <c r="E57" s="46"/>
      <c r="F57" s="37"/>
      <c r="G57" s="15"/>
      <c r="H57" s="11"/>
      <c r="I57" s="15"/>
      <c r="J57" s="1"/>
    </row>
    <row r="58" spans="1:10" x14ac:dyDescent="0.25">
      <c r="A58" s="48" t="s">
        <v>16</v>
      </c>
      <c r="B58" s="47">
        <f>'[1]all income'!$AU$381</f>
        <v>-5</v>
      </c>
      <c r="C58" s="47"/>
      <c r="D58" s="47"/>
      <c r="E58" s="46"/>
      <c r="F58" s="37"/>
      <c r="G58" s="15"/>
      <c r="H58" s="11"/>
      <c r="I58" s="15"/>
      <c r="J58" s="1"/>
    </row>
    <row r="59" spans="1:10" x14ac:dyDescent="0.25">
      <c r="A59" s="48" t="s">
        <v>15</v>
      </c>
      <c r="B59" s="47"/>
      <c r="C59" s="47"/>
      <c r="D59" s="47">
        <f>'[1]fundraising social ledger'!$AL$140</f>
        <v>20.76</v>
      </c>
      <c r="E59" s="46"/>
      <c r="F59" s="37"/>
      <c r="G59" s="15"/>
      <c r="H59" s="11"/>
      <c r="I59" s="15"/>
      <c r="J59" s="1"/>
    </row>
    <row r="60" spans="1:10" x14ac:dyDescent="0.25">
      <c r="A60" s="45" t="s">
        <v>6</v>
      </c>
      <c r="B60" s="44"/>
      <c r="C60" s="44">
        <f>SUM(B34:B59)</f>
        <v>4815.8899999999994</v>
      </c>
      <c r="D60" s="44"/>
      <c r="E60" s="43">
        <f>SUM(D34:D59)</f>
        <v>2852.6400000000003</v>
      </c>
      <c r="F60" s="30"/>
      <c r="G60" s="20">
        <f>SUM(C60)</f>
        <v>4815.8899999999994</v>
      </c>
      <c r="H60" s="20">
        <f>SUM(E60)</f>
        <v>2852.6400000000003</v>
      </c>
      <c r="I60" s="29">
        <f>+F60+G60-H60</f>
        <v>1963.2499999999991</v>
      </c>
      <c r="J60" s="24">
        <f>+C60-E60</f>
        <v>1963.2499999999991</v>
      </c>
    </row>
    <row r="61" spans="1:10" x14ac:dyDescent="0.25">
      <c r="A61" s="42" t="s">
        <v>14</v>
      </c>
      <c r="B61" s="34"/>
      <c r="C61" s="34"/>
      <c r="D61" s="34"/>
      <c r="E61" s="34"/>
      <c r="F61" s="37"/>
      <c r="G61" s="15"/>
      <c r="H61" s="11"/>
      <c r="I61" s="15"/>
      <c r="J61" s="1"/>
    </row>
    <row r="62" spans="1:10" x14ac:dyDescent="0.25">
      <c r="A62" s="35" t="s">
        <v>13</v>
      </c>
      <c r="B62" s="34"/>
      <c r="C62" s="34"/>
      <c r="D62" s="34">
        <f>'[1]all expenditure'!$BQ$152</f>
        <v>11.3</v>
      </c>
      <c r="E62" s="34"/>
      <c r="F62" s="37"/>
      <c r="G62" s="15"/>
      <c r="H62" s="11"/>
      <c r="I62" s="15"/>
      <c r="J62" s="1"/>
    </row>
    <row r="63" spans="1:10" x14ac:dyDescent="0.25">
      <c r="A63" s="38" t="s">
        <v>12</v>
      </c>
      <c r="B63" s="34"/>
      <c r="C63" s="34"/>
      <c r="D63" s="34">
        <f>'[1]all expenditure'!$BZ$152</f>
        <v>60</v>
      </c>
      <c r="E63" s="34"/>
      <c r="F63" s="37"/>
      <c r="G63" s="15"/>
      <c r="H63" s="11"/>
      <c r="I63" s="15"/>
      <c r="J63" s="1"/>
    </row>
    <row r="64" spans="1:10" x14ac:dyDescent="0.25">
      <c r="A64" s="34" t="s">
        <v>11</v>
      </c>
      <c r="B64" s="34"/>
      <c r="C64" s="34"/>
      <c r="D64" s="34">
        <f>'[1]all expenditure'!$BT$152</f>
        <v>180.19</v>
      </c>
      <c r="E64" s="34"/>
      <c r="F64" s="41"/>
      <c r="G64" s="40"/>
      <c r="H64" s="11"/>
      <c r="I64" s="40"/>
      <c r="J64" s="39"/>
    </row>
    <row r="65" spans="1:10" x14ac:dyDescent="0.25">
      <c r="A65" s="35" t="s">
        <v>10</v>
      </c>
      <c r="B65" s="34"/>
      <c r="C65" s="34"/>
      <c r="D65" s="34">
        <f>'[1]all expenditure'!$BV$152</f>
        <v>45.98</v>
      </c>
      <c r="E65" s="34"/>
      <c r="F65" s="37"/>
      <c r="G65" s="15"/>
      <c r="H65" s="11"/>
      <c r="I65" s="15"/>
      <c r="J65" s="1"/>
    </row>
    <row r="66" spans="1:10" x14ac:dyDescent="0.25">
      <c r="A66" s="38" t="s">
        <v>9</v>
      </c>
      <c r="B66" s="34"/>
      <c r="C66" s="34"/>
      <c r="D66" s="36">
        <f>'[1]all expenditure'!$BW$152</f>
        <v>10</v>
      </c>
      <c r="E66" s="34"/>
      <c r="F66" s="37"/>
      <c r="G66" s="15"/>
      <c r="H66" s="11"/>
      <c r="I66" s="15"/>
      <c r="J66" s="1"/>
    </row>
    <row r="67" spans="1:10" x14ac:dyDescent="0.25">
      <c r="A67" s="35" t="s">
        <v>8</v>
      </c>
      <c r="B67" s="34"/>
      <c r="C67" s="34"/>
      <c r="D67" s="36">
        <f>'[1]all expenditure'!$BY$152</f>
        <v>189</v>
      </c>
      <c r="E67" s="34"/>
      <c r="F67" s="16"/>
      <c r="G67" s="33"/>
      <c r="H67" s="11"/>
      <c r="I67" s="11"/>
      <c r="J67" s="1"/>
    </row>
    <row r="68" spans="1:10" x14ac:dyDescent="0.25">
      <c r="A68" s="35" t="s">
        <v>7</v>
      </c>
      <c r="B68" s="34">
        <f>'[1]all income'!$AZ$381</f>
        <v>83.68</v>
      </c>
      <c r="C68" s="34"/>
      <c r="D68" s="34"/>
      <c r="E68" s="34"/>
      <c r="F68" s="16"/>
      <c r="G68" s="33"/>
      <c r="H68" s="11"/>
      <c r="I68" s="11"/>
      <c r="J68" s="1"/>
    </row>
    <row r="69" spans="1:10" x14ac:dyDescent="0.25">
      <c r="A69" s="32" t="s">
        <v>6</v>
      </c>
      <c r="B69" s="31"/>
      <c r="C69" s="31">
        <f>SUM(B62:B68)</f>
        <v>83.68</v>
      </c>
      <c r="D69" s="31"/>
      <c r="E69" s="31">
        <f>SUM(D62:D69)</f>
        <v>496.47</v>
      </c>
      <c r="F69" s="30">
        <v>300</v>
      </c>
      <c r="G69" s="20">
        <f>SUM(C69)</f>
        <v>83.68</v>
      </c>
      <c r="H69" s="20">
        <f>+E69</f>
        <v>496.47</v>
      </c>
      <c r="I69" s="29">
        <f>+F69+G69-H69</f>
        <v>-112.79000000000002</v>
      </c>
      <c r="J69" s="28"/>
    </row>
    <row r="70" spans="1:10" x14ac:dyDescent="0.25">
      <c r="A70" s="27" t="s">
        <v>5</v>
      </c>
      <c r="B70" s="11">
        <f>SUM(B3:B69)</f>
        <v>12288.569999999998</v>
      </c>
      <c r="C70" s="11">
        <f>SUM(C3:C69)</f>
        <v>12288.57</v>
      </c>
      <c r="D70" s="20">
        <f>SUM(D3:D69)</f>
        <v>13735.38</v>
      </c>
      <c r="E70" s="26"/>
      <c r="F70" s="25"/>
      <c r="G70" s="25"/>
      <c r="H70" s="25"/>
      <c r="I70" s="25"/>
      <c r="J70" s="24">
        <f>+B70-D70</f>
        <v>-1446.8100000000013</v>
      </c>
    </row>
    <row r="71" spans="1:10" ht="15.75" thickBot="1" x14ac:dyDescent="0.3">
      <c r="A71" s="23"/>
      <c r="B71" s="22"/>
      <c r="C71" s="20"/>
      <c r="D71" s="22"/>
      <c r="E71" s="21"/>
      <c r="F71" s="21">
        <f>SUM(F3:F69)</f>
        <v>2561.9700000000003</v>
      </c>
      <c r="G71" s="20">
        <f>SUM(G3:G69)</f>
        <v>12288.57</v>
      </c>
      <c r="H71" s="20">
        <f>SUM(H3:H69)</f>
        <v>13735.38</v>
      </c>
      <c r="I71" s="20">
        <f>SUM(I3:I69)</f>
        <v>780.40999999999894</v>
      </c>
      <c r="J71" s="1"/>
    </row>
    <row r="72" spans="1:10" x14ac:dyDescent="0.25">
      <c r="A72" s="19" t="s">
        <v>4</v>
      </c>
      <c r="B72" s="18"/>
      <c r="C72" s="18"/>
      <c r="D72" s="17">
        <v>10500.05</v>
      </c>
      <c r="E72" s="2"/>
      <c r="F72" s="16"/>
      <c r="G72" s="15"/>
      <c r="H72" s="11"/>
      <c r="I72" s="11">
        <f>(+D75)</f>
        <v>9053.24</v>
      </c>
      <c r="J72" s="1"/>
    </row>
    <row r="73" spans="1:10" x14ac:dyDescent="0.25">
      <c r="A73" s="12" t="s">
        <v>3</v>
      </c>
      <c r="B73" s="11"/>
      <c r="C73" s="11"/>
      <c r="D73" s="10">
        <f>'[1]all income'!$F$381</f>
        <v>12288.57</v>
      </c>
      <c r="E73" s="2">
        <f>+D73-B70</f>
        <v>0</v>
      </c>
      <c r="F73" s="14"/>
      <c r="G73" s="1"/>
      <c r="H73" s="2"/>
      <c r="I73" s="13">
        <f>SUM(I72-I71)</f>
        <v>8272.8300000000017</v>
      </c>
      <c r="J73" s="1"/>
    </row>
    <row r="74" spans="1:10" x14ac:dyDescent="0.25">
      <c r="A74" s="12" t="s">
        <v>2</v>
      </c>
      <c r="B74" s="11"/>
      <c r="C74" s="11"/>
      <c r="D74" s="10">
        <f>'[1]all expenditure'!$D$154</f>
        <v>13735.38</v>
      </c>
      <c r="E74" s="2">
        <f>+D74-D70</f>
        <v>0</v>
      </c>
      <c r="F74" s="1"/>
      <c r="G74" s="9" t="s">
        <v>1</v>
      </c>
      <c r="H74" s="9"/>
      <c r="I74" s="2">
        <v>2640</v>
      </c>
      <c r="J74" s="1"/>
    </row>
    <row r="75" spans="1:10" ht="15.75" thickBot="1" x14ac:dyDescent="0.3">
      <c r="A75" s="8" t="s">
        <v>0</v>
      </c>
      <c r="B75" s="7"/>
      <c r="C75" s="7"/>
      <c r="D75" s="6">
        <f>SUM((D72+D73)-D74)</f>
        <v>9053.24</v>
      </c>
      <c r="E75" s="5"/>
      <c r="F75" s="1"/>
      <c r="G75" s="1"/>
      <c r="H75" s="1"/>
      <c r="I75" s="2">
        <f>+I73-I74</f>
        <v>5632.8300000000017</v>
      </c>
      <c r="J75" s="2">
        <f>+D73-D74</f>
        <v>-1446.8099999999995</v>
      </c>
    </row>
    <row r="76" spans="1:10" x14ac:dyDescent="0.25">
      <c r="A76" s="4"/>
      <c r="B76" s="3"/>
      <c r="C76" s="3"/>
      <c r="D76" s="3"/>
      <c r="E76" s="2"/>
      <c r="F76" s="2"/>
      <c r="G76" s="2"/>
      <c r="H76" s="1"/>
      <c r="I76" s="1"/>
      <c r="J76" s="1"/>
    </row>
  </sheetData>
  <mergeCells count="2">
    <mergeCell ref="A1:I1"/>
    <mergeCell ref="G74:H74"/>
  </mergeCells>
  <conditionalFormatting sqref="J3:J4 J6">
    <cfRule type="containsText" dxfId="1" priority="1" operator="containsText" text="does not agree">
      <formula>NOT(ISERROR(SEARCH("does not agree",J3)))</formula>
    </cfRule>
    <cfRule type="containsText" dxfId="0" priority="2" operator="containsText" text="correct">
      <formula>NOT(ISERROR(SEARCH("correct",J3)))</formula>
    </cfRule>
  </conditionalFormatting>
  <printOptions horizontalCentered="1" verticalCentered="1"/>
  <pageMargins left="0.23622047244094491" right="0.23622047244094491" top="0.15748031496062992" bottom="0.35433070866141736" header="0" footer="0"/>
  <pageSetup paperSize="9" scale="97" fitToHeight="0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 report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Perrin</dc:creator>
  <cp:lastModifiedBy>Susan Perrin</cp:lastModifiedBy>
  <dcterms:created xsi:type="dcterms:W3CDTF">2025-09-22T13:44:04Z</dcterms:created>
  <dcterms:modified xsi:type="dcterms:W3CDTF">2025-09-22T13:45:08Z</dcterms:modified>
</cp:coreProperties>
</file>